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plynové spotřebiče rámcovka\zadávací dokumentace\"/>
    </mc:Choice>
  </mc:AlternateContent>
  <bookViews>
    <workbookView xWindow="0" yWindow="0" windowWidth="28800" windowHeight="12345" activeTab="1"/>
  </bookViews>
  <sheets>
    <sheet name="Rekapitulace stavby" sheetId="1" r:id="rId1"/>
    <sheet name="OR_PHA - Rámcová dohoda n..." sheetId="2" r:id="rId2"/>
  </sheets>
  <definedNames>
    <definedName name="_xlnm._FilterDatabase" localSheetId="1" hidden="1">'OR_PHA - Rámcová dohoda n...'!$C$115:$K$146</definedName>
    <definedName name="_xlnm.Print_Titles" localSheetId="1">'OR_PHA - Rámcová dohoda n...'!$115:$115</definedName>
    <definedName name="_xlnm.Print_Titles" localSheetId="0">'Rekapitulace stavby'!$92:$92</definedName>
    <definedName name="_xlnm.Print_Area" localSheetId="1">'OR_PHA - Rámcová dohoda n...'!$C$4:$J$76,'OR_PHA - Rámcová dohoda n...'!$C$82:$J$99,'OR_PHA - Rámcová dohoda n...'!$C$105:$J$146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J113" i="2"/>
  <c r="F112" i="2"/>
  <c r="F110" i="2"/>
  <c r="E108" i="2"/>
  <c r="J90" i="2"/>
  <c r="F89" i="2"/>
  <c r="F87" i="2"/>
  <c r="E85" i="2"/>
  <c r="J19" i="2"/>
  <c r="E19" i="2"/>
  <c r="J112" i="2"/>
  <c r="J18" i="2"/>
  <c r="J16" i="2"/>
  <c r="E16" i="2"/>
  <c r="F113" i="2"/>
  <c r="J15" i="2"/>
  <c r="J10" i="2"/>
  <c r="J110" i="2"/>
  <c r="L90" i="1"/>
  <c r="AM90" i="1"/>
  <c r="AM89" i="1"/>
  <c r="L89" i="1"/>
  <c r="AM87" i="1"/>
  <c r="L87" i="1"/>
  <c r="L85" i="1"/>
  <c r="L84" i="1"/>
  <c r="BK143" i="2"/>
  <c r="J139" i="2"/>
  <c r="BK135" i="2"/>
  <c r="J133" i="2"/>
  <c r="BK132" i="2"/>
  <c r="BK131" i="2"/>
  <c r="J130" i="2"/>
  <c r="BK128" i="2"/>
  <c r="J126" i="2"/>
  <c r="J125" i="2"/>
  <c r="BK123" i="2"/>
  <c r="BK121" i="2"/>
  <c r="BK119" i="2"/>
  <c r="BK118" i="2"/>
  <c r="J145" i="2"/>
  <c r="J143" i="2"/>
  <c r="BK141" i="2"/>
  <c r="J137" i="2"/>
  <c r="J131" i="2"/>
  <c r="BK129" i="2"/>
  <c r="J128" i="2"/>
  <c r="BK126" i="2"/>
  <c r="J124" i="2"/>
  <c r="J123" i="2"/>
  <c r="BK120" i="2"/>
  <c r="AS94" i="1"/>
  <c r="BK145" i="2"/>
  <c r="J141" i="2"/>
  <c r="BK139" i="2"/>
  <c r="BK137" i="2"/>
  <c r="J135" i="2"/>
  <c r="BK133" i="2"/>
  <c r="J132" i="2"/>
  <c r="BK130" i="2"/>
  <c r="J129" i="2"/>
  <c r="BK125" i="2"/>
  <c r="BK124" i="2"/>
  <c r="J121" i="2"/>
  <c r="J120" i="2"/>
  <c r="J119" i="2"/>
  <c r="J118" i="2"/>
  <c r="T117" i="2" l="1"/>
  <c r="R122" i="2"/>
  <c r="P127" i="2"/>
  <c r="T127" i="2"/>
  <c r="P134" i="2"/>
  <c r="BK117" i="2"/>
  <c r="R117" i="2"/>
  <c r="P122" i="2"/>
  <c r="P116" i="2" s="1"/>
  <c r="AU95" i="1" s="1"/>
  <c r="AU94" i="1" s="1"/>
  <c r="BK127" i="2"/>
  <c r="J127" i="2"/>
  <c r="J97" i="2"/>
  <c r="R127" i="2"/>
  <c r="R134" i="2"/>
  <c r="P117" i="2"/>
  <c r="BK122" i="2"/>
  <c r="J122" i="2"/>
  <c r="J96" i="2"/>
  <c r="T122" i="2"/>
  <c r="BK134" i="2"/>
  <c r="J134" i="2"/>
  <c r="J98" i="2"/>
  <c r="T134" i="2"/>
  <c r="J89" i="2"/>
  <c r="F90" i="2"/>
  <c r="BE119" i="2"/>
  <c r="BE123" i="2"/>
  <c r="BE126" i="2"/>
  <c r="BE129" i="2"/>
  <c r="BE135" i="2"/>
  <c r="BE143" i="2"/>
  <c r="J87" i="2"/>
  <c r="BE128" i="2"/>
  <c r="BE137" i="2"/>
  <c r="BE118" i="2"/>
  <c r="BE120" i="2"/>
  <c r="BE121" i="2"/>
  <c r="BE124" i="2"/>
  <c r="BE125" i="2"/>
  <c r="BE130" i="2"/>
  <c r="BE131" i="2"/>
  <c r="BE132" i="2"/>
  <c r="BE133" i="2"/>
  <c r="BE139" i="2"/>
  <c r="BE141" i="2"/>
  <c r="BE145" i="2"/>
  <c r="J32" i="2"/>
  <c r="AW95" i="1" s="1"/>
  <c r="F34" i="2"/>
  <c r="BC95" i="1" s="1"/>
  <c r="BC94" i="1" s="1"/>
  <c r="W32" i="1" s="1"/>
  <c r="F35" i="2"/>
  <c r="BD95" i="1" s="1"/>
  <c r="BD94" i="1" s="1"/>
  <c r="W33" i="1" s="1"/>
  <c r="F33" i="2"/>
  <c r="BB95" i="1" s="1"/>
  <c r="BB94" i="1" s="1"/>
  <c r="AX94" i="1" s="1"/>
  <c r="F32" i="2"/>
  <c r="BA95" i="1"/>
  <c r="BA94" i="1" s="1"/>
  <c r="W30" i="1" s="1"/>
  <c r="R116" i="2" l="1"/>
  <c r="T116" i="2"/>
  <c r="BK116" i="2"/>
  <c r="J116" i="2"/>
  <c r="J94" i="2" s="1"/>
  <c r="J117" i="2"/>
  <c r="J95" i="2"/>
  <c r="AW94" i="1"/>
  <c r="AK30" i="1" s="1"/>
  <c r="F31" i="2"/>
  <c r="AZ95" i="1"/>
  <c r="AZ94" i="1"/>
  <c r="W29" i="1" s="1"/>
  <c r="W31" i="1"/>
  <c r="AY94" i="1"/>
  <c r="J31" i="2"/>
  <c r="AV95" i="1" s="1"/>
  <c r="AT95" i="1" s="1"/>
  <c r="AV94" i="1" l="1"/>
  <c r="AK29" i="1" s="1"/>
  <c r="J28" i="2"/>
  <c r="AG95" i="1"/>
  <c r="AG94" i="1" s="1"/>
  <c r="AK26" i="1" s="1"/>
  <c r="AN95" i="1" l="1"/>
  <c r="J37" i="2"/>
  <c r="AK35" i="1"/>
  <c r="AT94" i="1"/>
  <c r="AN94" i="1" l="1"/>
</calcChain>
</file>

<file path=xl/sharedStrings.xml><?xml version="1.0" encoding="utf-8"?>
<sst xmlns="http://schemas.openxmlformats.org/spreadsheetml/2006/main" count="603" uniqueCount="201">
  <si>
    <t>Export Komplet</t>
  </si>
  <si>
    <t/>
  </si>
  <si>
    <t>2.0</t>
  </si>
  <si>
    <t>ZAMOK</t>
  </si>
  <si>
    <t>False</t>
  </si>
  <si>
    <t>{a555298c-87d9-4124-90be-fd95e01bef36}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</si>
  <si>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</si>
  <si>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</si>
  <si>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</si>
  <si>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</si>
  <si>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</si>
  <si>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</si>
  <si>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</si>
  <si>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</si>
  <si>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</si>
  <si>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</si>
  <si>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</si>
  <si>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Rámcová dohoda na pravidelnou kontrolu a revizi plynových zařízení a rozvodů v obvodu OŘ Praha</t>
  </si>
  <si>
    <t>KSO:</t>
  </si>
  <si>
    <t>CC-CZ:</t>
  </si>
  <si>
    <t>Místo:</t>
  </si>
  <si>
    <t>obvod OŘ Praha</t>
  </si>
  <si>
    <t>Datum:</t>
  </si>
  <si>
    <t>1. 2. 2021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</si>
  <si>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</si>
  <si>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</si>
  <si>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</si>
  <si>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</si>
  <si>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</si>
  <si>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</si>
  <si>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</si>
  <si>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</si>
  <si>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</si>
  <si>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</si>
  <si>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</si>
  <si>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</si>
  <si>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</si>
  <si>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</si>
  <si>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</si>
  <si>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</si>
  <si>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</si>
  <si>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</si>
  <si>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</si>
  <si>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</si>
  <si>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</si>
  <si>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</si>
  <si>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</si>
  <si>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</si>
  <si>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</si>
  <si>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</si>
  <si>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</si>
  <si>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</si>
  <si>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</si>
  <si>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</si>
  <si>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</si>
  <si>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</si>
  <si>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</si>
  <si>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</si>
  <si>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</si>
  <si>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</si>
  <si>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</si>
  <si>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</si>
  <si>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</si>
  <si>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</si>
  <si>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</si>
  <si>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</si>
  <si>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</si>
  <si>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</si>
  <si>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</si>
  <si>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</si>
  <si>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</si>
  <si>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</si>
  <si>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</si>
  <si>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</si>
  <si>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</si>
  <si>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</si>
  <si>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</si>
  <si>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</si>
  <si>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</si>
  <si>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</si>
  <si>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</si>
  <si>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</si>
  <si>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</si>
  <si>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</si>
  <si>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</si>
  <si>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</si>
  <si>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</si>
  <si>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</si>
  <si>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</si>
  <si>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</si>
  <si>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</si>
  <si>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58-M - Odborné prohlídky, zkoušky a revize rozvodů plynu dle vyhl. č. 100/1995 Sb. včetně HUP (NTL, STL)</t>
  </si>
  <si>
    <t>58-M-3 - Odborné prohlídky, zkoušky a revize nízkotlaké kotelny dle vyhlášky č. 100/1995 Sb.</t>
  </si>
  <si>
    <t>58-M-4 - Odborné prohlídky, zkoušky a revize vyhrazených technických zařízení dle vyhlášky č. 100/1995 Sb.</t>
  </si>
  <si>
    <t>58-M-5 - Kontroly odběrného plynového zařízení vč. seřízení, vyčištění dle vyhlášky ČÚBP 85/1978 § 3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</si>
  <si>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</si>
  <si>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</si>
  <si>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</si>
  <si>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</si>
  <si>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</si>
  <si>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</si>
  <si>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</si>
  <si>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</si>
  <si>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</si>
  <si>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</si>
  <si>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</si>
  <si>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</si>
  <si>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</si>
  <si>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58-M</t>
  </si>
  <si>
    <t>Odborné prohlídky, zkoušky a revize rozvodů plynu dle vyhl. č. 100/1995 Sb. včetně HUP (NTL, STL)</t>
  </si>
  <si>
    <t>3</t>
  </si>
  <si>
    <t>ROZPOCET</t>
  </si>
  <si>
    <t>K</t>
  </si>
  <si>
    <t>Prohlídka a zkouška určeného technického zařízení v provozu - plynovod do 50m délky dle vyhl. č. 100/1995 Sb., umístění - obvod OŘ Praha, včetně dopravy na místo a vypracování protokolu</t>
  </si>
  <si>
    <t>soubor</t>
  </si>
  <si>
    <t>4</t>
  </si>
  <si>
    <t>110816211</t>
  </si>
  <si>
    <t>1.1</t>
  </si>
  <si>
    <t>Příplatek za každý další metr délky prohlídky a zkoušky určeného technického zařízení v provozu plynovodu nad 50m dle vyhl. č. 100/1995 Sb.</t>
  </si>
  <si>
    <t>m</t>
  </si>
  <si>
    <t>226161310</t>
  </si>
  <si>
    <t>Revize plynovodu do 50m délky dle vyhl. č. 100/1995 Sb., umístění - obvod OŘ Praha, včetně dopravy na místo a vypracování protokolu</t>
  </si>
  <si>
    <t>-1922973423</t>
  </si>
  <si>
    <t>2.1</t>
  </si>
  <si>
    <t>Příplatek za každý další metr délky revize plynovodu nad 50m dle vyhl. 100/1995 Sb.</t>
  </si>
  <si>
    <t>333166609</t>
  </si>
  <si>
    <t>58-M-3</t>
  </si>
  <si>
    <t>Odborné prohlídky, zkoušky a revize nízkotlaké kotelny dle vyhlášky č. 100/1995 Sb.</t>
  </si>
  <si>
    <t>5</t>
  </si>
  <si>
    <t>Prohlídka a zkouška určeného technického zařízení v provozu - nízkotlaká kotelna do 300 kW dle vyhlášky č. 100/1995 Sb., umístění - obvod OŘ Praha, včetně dopravy na místo a vypracování protokolu</t>
  </si>
  <si>
    <t>-205613623</t>
  </si>
  <si>
    <t>6</t>
  </si>
  <si>
    <t>3.1</t>
  </si>
  <si>
    <t>Revize - nízkotlaká kotelna do 300 kW dle vyhlášky č. 100/1995 Sb., umístění - obvod OŘ Praha, včetně dopravy na místo a vypracování protokolu</t>
  </si>
  <si>
    <t>1693644980</t>
  </si>
  <si>
    <t>7</t>
  </si>
  <si>
    <t>3.2</t>
  </si>
  <si>
    <t>Prohlídka a zkouška určeného technického zařízení v provozu - nízkotlaká kotelna nad 300 kW dle vyhlášky č. 100/1995 Sb., umístění - obvod OŘ Praha, včetně dopravy na místo a vypracování protokolu</t>
  </si>
  <si>
    <t>-240485499</t>
  </si>
  <si>
    <t>8</t>
  </si>
  <si>
    <t>3.3</t>
  </si>
  <si>
    <t>Revize - nízkotlaká kotelna nad 300 kW dle vyhlášky č. 100/1995 Sb., umístění - obvod OŘ Praha, včetně dopravy na místo a vypracování protokolu</t>
  </si>
  <si>
    <t>-585392482</t>
  </si>
  <si>
    <t>58-M-4</t>
  </si>
  <si>
    <t>Odborné prohlídky, zkoušky a revize vyhrazených technických zařízení dle vyhlášky č. 100/1995 Sb.</t>
  </si>
  <si>
    <t>9</t>
  </si>
  <si>
    <t>4.1.1</t>
  </si>
  <si>
    <t>Prohlídka a zkouška určeného technického zařízení v provozu - tlaková zásobníková stanice propan-butan jednoduchá do 40 kg dle vyhl. č. 100/1995 Sb., umístění - obvod OŘ Praha, včetně dopravy na místo a vypracování protokolu</t>
  </si>
  <si>
    <t>-1876091654</t>
  </si>
  <si>
    <t>10</t>
  </si>
  <si>
    <t>4.1</t>
  </si>
  <si>
    <t>Revize - tlaková zásobníková stanice propan-butan jednoduchá do 40 kg dle vyhl. č. 100/1995 Sb., umístění - obvod OŘ Praha, včetně dopravy na místo a vypracování protokolu</t>
  </si>
  <si>
    <t>-396564689</t>
  </si>
  <si>
    <t>11</t>
  </si>
  <si>
    <t>4.2.1</t>
  </si>
  <si>
    <t>Prohlídka a zkouška určeného technického zařízení v provozu - tlaková zásobníková stanice propan-butan nad 40 kg dle vyhl. č. 100/1995 Sb., umístění - obvod OŘ Praha, včetně dopravy na místo a vypracování protokolu</t>
  </si>
  <si>
    <t>-131258618</t>
  </si>
  <si>
    <t>12</t>
  </si>
  <si>
    <t>4.2</t>
  </si>
  <si>
    <t>Revize - tlaková zásobníková stanice propan-butan nad 40 kg dle vyhl. č. 100/1995 Sb., umístění - obvod OŘ Praha, včetně dopravy na místo a vypracování protokolu</t>
  </si>
  <si>
    <t>30636802</t>
  </si>
  <si>
    <t>13</t>
  </si>
  <si>
    <t>4.3.1</t>
  </si>
  <si>
    <t>Prohlídka a zkouška určeného technického zařízení v provozu - regulační stanice plynů dle vyhl. č. 100/1995 Sb., umístění - obvod OŘ Praha, včetně dopravy na místo a vypracování protokolu</t>
  </si>
  <si>
    <t>-768187246</t>
  </si>
  <si>
    <t>14</t>
  </si>
  <si>
    <t>4.3</t>
  </si>
  <si>
    <t>Revize - regulační stanice plynů dle vyhl. č. 100/1995 Sb., umístění - obvod OŘ Praha, včetně dopravy na místo a vypracování protokolu</t>
  </si>
  <si>
    <t>-1176873835</t>
  </si>
  <si>
    <t>58-M-5</t>
  </si>
  <si>
    <t>Kontroly odběrného plynového zařízení vč. seřízení, vyčištění dle vyhlášky ČÚBP 85/1978 § 3</t>
  </si>
  <si>
    <t>5.1</t>
  </si>
  <si>
    <t>Kontrola s vypracováním protokolu o seřízení, vyčištění a kontrole odběrného plynového zařízení dle vyhl. ČÚBP 85/1978 § 3 - lokální průtokový ohřívač typu Karma, umístění - obvod OŘ Praha, včetně dopravy na místo</t>
  </si>
  <si>
    <t>458767027</t>
  </si>
  <si>
    <t>VV</t>
  </si>
  <si>
    <t>87*4"předpokládané množství za 4 roky trvání smlouvy"</t>
  </si>
  <si>
    <t>16</t>
  </si>
  <si>
    <t>5.2</t>
  </si>
  <si>
    <t>Kontrola s vypracováním protokolu o seřízení, vyčištění a kontrole odběrného plynového zařízení dle vyhl. ČÚBP 85/1978 § 3 - lokální zásobníkový ohřívač, umístění - obvod OŘ Praha, včetně dopravy na místo</t>
  </si>
  <si>
    <t>1801343631</t>
  </si>
  <si>
    <t>10*4"předpokládané množství za 4 roky trvání smlouvy"</t>
  </si>
  <si>
    <t>17</t>
  </si>
  <si>
    <t>5.3</t>
  </si>
  <si>
    <t>Kontrola s vypracováním protokolu o seřízení, vyčištění a kontrole odběrného plynového zařízení dle vyhl. ČÚBP 85/1978 § 3 - lokální topidlo typu WAW, umístění - obvod OŘ Praha, včetně dopravy na místo</t>
  </si>
  <si>
    <t>-40415430</t>
  </si>
  <si>
    <t>380*4"předpokládané množství za 4 roky trvání smlouvy"</t>
  </si>
  <si>
    <t>18</t>
  </si>
  <si>
    <t>5.4</t>
  </si>
  <si>
    <t>Kontrola s vypracováním protokolu o seřízení, vyčištění a kontrole odběrného plynového zařízení dle vyhl. ČÚBP 85/1978 § 3 - plynový sporák, umístění - obvod OŘ Praha, včetně dopravy na místo</t>
  </si>
  <si>
    <t>222183123</t>
  </si>
  <si>
    <t>19</t>
  </si>
  <si>
    <t>5.5</t>
  </si>
  <si>
    <t>Kontrola s vypracováním protokolu o seřízení, vyčištění a kontrole odběrného plynového zařízení dle vyhl. ČÚBP 85/1978 § 3 - kotel do 50kW, umístění - obvod OŘ Praha, včetně dopravy na místo</t>
  </si>
  <si>
    <t>1346396105</t>
  </si>
  <si>
    <t>55*4"předpokládané množství za 4 roky trvání smlouvy"</t>
  </si>
  <si>
    <t>20</t>
  </si>
  <si>
    <t>5.6</t>
  </si>
  <si>
    <t>Kontrola s vypracováním protokolu o seřízení, vyčištění a kontrole odběrného plynového zařízení dle vyhl. ČÚBP 85/1978 § 3 - kotel nad 50kW, umístění - obvod OŘ Praha, včetně dopravy na místo</t>
  </si>
  <si>
    <t>-1009347438</t>
  </si>
  <si>
    <t>5*4"předpokládané množství za 4 roky trvání smlouvy"</t>
  </si>
  <si>
    <t>Pravidelná kontrola, revize plynových zařízení a rozvodů v obvodu OŘ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</si>
</sst>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Q10" sqref="Q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2" t="s">
        <v>14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19"/>
      <c r="AQ5" s="19"/>
      <c r="AR5" s="17"/>
      <c r="BE5" s="229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4" t="s">
        <v>200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P6" s="19"/>
      <c r="AQ6" s="19"/>
      <c r="AR6" s="17"/>
      <c r="BE6" s="230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0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0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0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0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0"/>
      <c r="BS13" s="14" t="s">
        <v>6</v>
      </c>
    </row>
    <row r="14" spans="1:74" ht="12.75">
      <c r="B14" s="18"/>
      <c r="C14" s="19"/>
      <c r="D14" s="19"/>
      <c r="E14" s="235" t="s">
        <v>31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0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0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0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0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0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0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0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0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0"/>
    </row>
    <row r="23" spans="1:71" s="1" customFormat="1" ht="16.5" customHeight="1">
      <c r="B23" s="18"/>
      <c r="C23" s="19"/>
      <c r="D23" s="19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19"/>
      <c r="AP23" s="19"/>
      <c r="AQ23" s="19"/>
      <c r="AR23" s="17"/>
      <c r="BE23" s="230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0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0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8">
        <f>ROUND(AG94,2)</f>
        <v>0</v>
      </c>
      <c r="AL26" s="239"/>
      <c r="AM26" s="239"/>
      <c r="AN26" s="239"/>
      <c r="AO26" s="239"/>
      <c r="AP26" s="33"/>
      <c r="AQ26" s="33"/>
      <c r="AR26" s="36"/>
      <c r="BE26" s="230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0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0" t="s">
        <v>38</v>
      </c>
      <c r="M28" s="240"/>
      <c r="N28" s="240"/>
      <c r="O28" s="240"/>
      <c r="P28" s="240"/>
      <c r="Q28" s="33"/>
      <c r="R28" s="33"/>
      <c r="S28" s="33"/>
      <c r="T28" s="33"/>
      <c r="U28" s="33"/>
      <c r="V28" s="33"/>
      <c r="W28" s="240" t="s">
        <v>39</v>
      </c>
      <c r="X28" s="240"/>
      <c r="Y28" s="240"/>
      <c r="Z28" s="240"/>
      <c r="AA28" s="240"/>
      <c r="AB28" s="240"/>
      <c r="AC28" s="240"/>
      <c r="AD28" s="240"/>
      <c r="AE28" s="240"/>
      <c r="AF28" s="33"/>
      <c r="AG28" s="33"/>
      <c r="AH28" s="33"/>
      <c r="AI28" s="33"/>
      <c r="AJ28" s="33"/>
      <c r="AK28" s="240" t="s">
        <v>40</v>
      </c>
      <c r="AL28" s="240"/>
      <c r="AM28" s="240"/>
      <c r="AN28" s="240"/>
      <c r="AO28" s="240"/>
      <c r="AP28" s="33"/>
      <c r="AQ28" s="33"/>
      <c r="AR28" s="36"/>
      <c r="BE28" s="230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4">
        <v>0.21</v>
      </c>
      <c r="M29" s="223"/>
      <c r="N29" s="223"/>
      <c r="O29" s="223"/>
      <c r="P29" s="223"/>
      <c r="Q29" s="38"/>
      <c r="R29" s="38"/>
      <c r="S29" s="38"/>
      <c r="T29" s="38"/>
      <c r="U29" s="38"/>
      <c r="V29" s="38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8"/>
      <c r="AG29" s="38"/>
      <c r="AH29" s="38"/>
      <c r="AI29" s="38"/>
      <c r="AJ29" s="38"/>
      <c r="AK29" s="222">
        <f>ROUND(AV94, 2)</f>
        <v>0</v>
      </c>
      <c r="AL29" s="223"/>
      <c r="AM29" s="223"/>
      <c r="AN29" s="223"/>
      <c r="AO29" s="223"/>
      <c r="AP29" s="38"/>
      <c r="AQ29" s="38"/>
      <c r="AR29" s="39"/>
      <c r="BE29" s="231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4">
        <v>0.15</v>
      </c>
      <c r="M30" s="223"/>
      <c r="N30" s="223"/>
      <c r="O30" s="223"/>
      <c r="P30" s="223"/>
      <c r="Q30" s="38"/>
      <c r="R30" s="38"/>
      <c r="S30" s="38"/>
      <c r="T30" s="38"/>
      <c r="U30" s="38"/>
      <c r="V30" s="38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8"/>
      <c r="AG30" s="38"/>
      <c r="AH30" s="38"/>
      <c r="AI30" s="38"/>
      <c r="AJ30" s="38"/>
      <c r="AK30" s="222">
        <f>ROUND(AW94, 2)</f>
        <v>0</v>
      </c>
      <c r="AL30" s="223"/>
      <c r="AM30" s="223"/>
      <c r="AN30" s="223"/>
      <c r="AO30" s="223"/>
      <c r="AP30" s="38"/>
      <c r="AQ30" s="38"/>
      <c r="AR30" s="39"/>
      <c r="BE30" s="231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4">
        <v>0.21</v>
      </c>
      <c r="M31" s="223"/>
      <c r="N31" s="223"/>
      <c r="O31" s="223"/>
      <c r="P31" s="223"/>
      <c r="Q31" s="38"/>
      <c r="R31" s="38"/>
      <c r="S31" s="38"/>
      <c r="T31" s="38"/>
      <c r="U31" s="38"/>
      <c r="V31" s="38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8"/>
      <c r="AG31" s="38"/>
      <c r="AH31" s="38"/>
      <c r="AI31" s="38"/>
      <c r="AJ31" s="38"/>
      <c r="AK31" s="222">
        <v>0</v>
      </c>
      <c r="AL31" s="223"/>
      <c r="AM31" s="223"/>
      <c r="AN31" s="223"/>
      <c r="AO31" s="223"/>
      <c r="AP31" s="38"/>
      <c r="AQ31" s="38"/>
      <c r="AR31" s="39"/>
      <c r="BE31" s="231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4">
        <v>0.15</v>
      </c>
      <c r="M32" s="223"/>
      <c r="N32" s="223"/>
      <c r="O32" s="223"/>
      <c r="P32" s="223"/>
      <c r="Q32" s="38"/>
      <c r="R32" s="38"/>
      <c r="S32" s="38"/>
      <c r="T32" s="38"/>
      <c r="U32" s="38"/>
      <c r="V32" s="38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8"/>
      <c r="AG32" s="38"/>
      <c r="AH32" s="38"/>
      <c r="AI32" s="38"/>
      <c r="AJ32" s="38"/>
      <c r="AK32" s="222">
        <v>0</v>
      </c>
      <c r="AL32" s="223"/>
      <c r="AM32" s="223"/>
      <c r="AN32" s="223"/>
      <c r="AO32" s="223"/>
      <c r="AP32" s="38"/>
      <c r="AQ32" s="38"/>
      <c r="AR32" s="39"/>
      <c r="BE32" s="231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4">
        <v>0</v>
      </c>
      <c r="M33" s="223"/>
      <c r="N33" s="223"/>
      <c r="O33" s="223"/>
      <c r="P33" s="223"/>
      <c r="Q33" s="38"/>
      <c r="R33" s="38"/>
      <c r="S33" s="38"/>
      <c r="T33" s="38"/>
      <c r="U33" s="38"/>
      <c r="V33" s="38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8"/>
      <c r="AG33" s="38"/>
      <c r="AH33" s="38"/>
      <c r="AI33" s="38"/>
      <c r="AJ33" s="38"/>
      <c r="AK33" s="222">
        <v>0</v>
      </c>
      <c r="AL33" s="223"/>
      <c r="AM33" s="223"/>
      <c r="AN33" s="223"/>
      <c r="AO33" s="223"/>
      <c r="AP33" s="38"/>
      <c r="AQ33" s="38"/>
      <c r="AR33" s="39"/>
      <c r="BE33" s="231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0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5" t="s">
        <v>49</v>
      </c>
      <c r="Y35" s="226"/>
      <c r="Z35" s="226"/>
      <c r="AA35" s="226"/>
      <c r="AB35" s="226"/>
      <c r="AC35" s="42"/>
      <c r="AD35" s="42"/>
      <c r="AE35" s="42"/>
      <c r="AF35" s="42"/>
      <c r="AG35" s="42"/>
      <c r="AH35" s="42"/>
      <c r="AI35" s="42"/>
      <c r="AJ35" s="42"/>
      <c r="AK35" s="227">
        <f>SUM(AK26:AK33)</f>
        <v>0</v>
      </c>
      <c r="AL35" s="226"/>
      <c r="AM35" s="226"/>
      <c r="AN35" s="226"/>
      <c r="AO35" s="22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1" t="str">
        <f>K6</f>
        <v>Pravidelná kontrola, revize plynových zařízení a rozvodů v obvodu OŘ Praha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3" t="str">
        <f>IF(AN8= "","",AN8)</f>
        <v>1. 2. 2021</v>
      </c>
      <c r="AN87" s="213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14" t="str">
        <f>IF(E17="","",E17)</f>
        <v xml:space="preserve"> </v>
      </c>
      <c r="AN89" s="215"/>
      <c r="AO89" s="215"/>
      <c r="AP89" s="215"/>
      <c r="AQ89" s="33"/>
      <c r="AR89" s="36"/>
      <c r="AS89" s="216" t="s">
        <v>57</v>
      </c>
      <c r="AT89" s="21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14" t="str">
        <f>IF(E20="","",E20)</f>
        <v/>
      </c>
      <c r="AN90" s="215"/>
      <c r="AO90" s="215"/>
      <c r="AP90" s="215"/>
      <c r="AQ90" s="33"/>
      <c r="AR90" s="36"/>
      <c r="AS90" s="218"/>
      <c r="AT90" s="21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0"/>
      <c r="AT91" s="22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01" t="s">
        <v>58</v>
      </c>
      <c r="D92" s="202"/>
      <c r="E92" s="202"/>
      <c r="F92" s="202"/>
      <c r="G92" s="202"/>
      <c r="H92" s="70"/>
      <c r="I92" s="203" t="s">
        <v>59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4" t="s">
        <v>60</v>
      </c>
      <c r="AH92" s="202"/>
      <c r="AI92" s="202"/>
      <c r="AJ92" s="202"/>
      <c r="AK92" s="202"/>
      <c r="AL92" s="202"/>
      <c r="AM92" s="202"/>
      <c r="AN92" s="203" t="s">
        <v>61</v>
      </c>
      <c r="AO92" s="202"/>
      <c r="AP92" s="205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09">
        <f>ROUND(AG95,2)</f>
        <v>0</v>
      </c>
      <c r="AH94" s="209"/>
      <c r="AI94" s="209"/>
      <c r="AJ94" s="209"/>
      <c r="AK94" s="209"/>
      <c r="AL94" s="209"/>
      <c r="AM94" s="209"/>
      <c r="AN94" s="210">
        <f>SUM(AG94,AT94)</f>
        <v>0</v>
      </c>
      <c r="AO94" s="210"/>
      <c r="AP94" s="210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37.5" customHeight="1">
      <c r="A95" s="89" t="s">
        <v>80</v>
      </c>
      <c r="B95" s="90"/>
      <c r="C95" s="91"/>
      <c r="D95" s="208" t="s">
        <v>14</v>
      </c>
      <c r="E95" s="208"/>
      <c r="F95" s="208"/>
      <c r="G95" s="208"/>
      <c r="H95" s="208"/>
      <c r="I95" s="92"/>
      <c r="J95" s="208" t="s">
        <v>17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'OR_PHA - Rámcová dohoda n...'!J28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93" t="s">
        <v>81</v>
      </c>
      <c r="AR95" s="94"/>
      <c r="AS95" s="95">
        <v>0</v>
      </c>
      <c r="AT95" s="96">
        <f>ROUND(SUM(AV95:AW95),2)</f>
        <v>0</v>
      </c>
      <c r="AU95" s="97">
        <f>'OR_PHA - Rámcová dohoda n...'!P116</f>
        <v>0</v>
      </c>
      <c r="AV95" s="96">
        <f>'OR_PHA - Rámcová dohoda n...'!J31</f>
        <v>0</v>
      </c>
      <c r="AW95" s="96">
        <f>'OR_PHA - Rámcová dohoda n...'!J32</f>
        <v>0</v>
      </c>
      <c r="AX95" s="96">
        <f>'OR_PHA - Rámcová dohoda n...'!J33</f>
        <v>0</v>
      </c>
      <c r="AY95" s="96">
        <f>'OR_PHA - Rámcová dohoda n...'!J34</f>
        <v>0</v>
      </c>
      <c r="AZ95" s="96">
        <f>'OR_PHA - Rámcová dohoda n...'!F31</f>
        <v>0</v>
      </c>
      <c r="BA95" s="96">
        <f>'OR_PHA - Rámcová dohoda n...'!F32</f>
        <v>0</v>
      </c>
      <c r="BB95" s="96">
        <f>'OR_PHA - Rámcová dohoda n...'!F33</f>
        <v>0</v>
      </c>
      <c r="BC95" s="96">
        <f>'OR_PHA - Rámcová dohoda n...'!F34</f>
        <v>0</v>
      </c>
      <c r="BD95" s="98">
        <f>'OR_PHA - Rámcová dohoda n...'!F35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IK8sx86RGiibj3+AvNde1Mkg0/GGc5+QU7nLtXmv7ydz4kgciw8xKGa1ISSTCUr9YWp9YImW69oTScx7BIIbRw==" saltValue="uakA6VVJxe7sOSmyr0DLF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Rámcová dohoda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tabSelected="1" workbookViewId="0">
      <selection activeCell="E8" sqref="E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32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84</v>
      </c>
    </row>
    <row r="4" spans="1:46" s="1" customFormat="1" ht="24.95" customHeight="1">
      <c r="B4" s="17"/>
      <c r="D4" s="102" t="s">
        <v>85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41" t="s">
        <v>200</v>
      </c>
      <c r="F7" s="242"/>
      <c r="G7" s="242"/>
      <c r="H7" s="242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1. 2. 2021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43" t="str">
        <f>'Rekapitulace stavby'!E14</f>
        <v>Vyplň údaj</v>
      </c>
      <c r="F16" s="244"/>
      <c r="G16" s="244"/>
      <c r="H16" s="244"/>
      <c r="I16" s="104" t="s">
        <v>28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28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36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45" t="s">
        <v>1</v>
      </c>
      <c r="F25" s="245"/>
      <c r="G25" s="245"/>
      <c r="H25" s="245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37</v>
      </c>
      <c r="E28" s="31"/>
      <c r="F28" s="31"/>
      <c r="G28" s="31"/>
      <c r="H28" s="31"/>
      <c r="I28" s="31"/>
      <c r="J28" s="112">
        <f>ROUND(J116,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39</v>
      </c>
      <c r="G30" s="31"/>
      <c r="H30" s="31"/>
      <c r="I30" s="113" t="s">
        <v>38</v>
      </c>
      <c r="J30" s="113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41</v>
      </c>
      <c r="E31" s="104" t="s">
        <v>42</v>
      </c>
      <c r="F31" s="115">
        <f>ROUND((SUM(BE116:BE146)),  2)</f>
        <v>0</v>
      </c>
      <c r="G31" s="31"/>
      <c r="H31" s="31"/>
      <c r="I31" s="116">
        <v>0.21</v>
      </c>
      <c r="J31" s="115">
        <f>ROUND(((SUM(BE116:BE146))*I31),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43</v>
      </c>
      <c r="F32" s="115">
        <f>ROUND((SUM(BF116:BF146)),  2)</f>
        <v>0</v>
      </c>
      <c r="G32" s="31"/>
      <c r="H32" s="31"/>
      <c r="I32" s="116">
        <v>0.15</v>
      </c>
      <c r="J32" s="115">
        <f>ROUND(((SUM(BF116:BF146))*I32),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44</v>
      </c>
      <c r="F33" s="115">
        <f>ROUND((SUM(BG116:BG146)),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15">
        <f>ROUND((SUM(BH116:BH146)),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15">
        <f>ROUND((SUM(BI116:BI146)),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47</v>
      </c>
      <c r="E37" s="119"/>
      <c r="F37" s="119"/>
      <c r="G37" s="120" t="s">
        <v>48</v>
      </c>
      <c r="H37" s="121" t="s">
        <v>49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50</v>
      </c>
      <c r="E50" s="125"/>
      <c r="F50" s="125"/>
      <c r="G50" s="124" t="s">
        <v>51</v>
      </c>
      <c r="H50" s="125"/>
      <c r="I50" s="125"/>
      <c r="J50" s="125"/>
      <c r="K50" s="125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26" t="s">
        <v>52</v>
      </c>
      <c r="E61" s="127"/>
      <c r="F61" s="128" t="s">
        <v>53</v>
      </c>
      <c r="G61" s="126" t="s">
        <v>52</v>
      </c>
      <c r="H61" s="127"/>
      <c r="I61" s="127"/>
      <c r="J61" s="129" t="s">
        <v>53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4" t="s">
        <v>54</v>
      </c>
      <c r="E65" s="130"/>
      <c r="F65" s="130"/>
      <c r="G65" s="124" t="s">
        <v>55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26" t="s">
        <v>52</v>
      </c>
      <c r="E76" s="127"/>
      <c r="F76" s="128" t="s">
        <v>53</v>
      </c>
      <c r="G76" s="126" t="s">
        <v>52</v>
      </c>
      <c r="H76" s="127"/>
      <c r="I76" s="127"/>
      <c r="J76" s="129" t="s">
        <v>53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3"/>
      <c r="D85" s="33"/>
      <c r="E85" s="211" t="str">
        <f>E7</f>
        <v>Pravidelná kontrola, revize plynových zařízení a rozvodů v obvodu OŘ Praha</v>
      </c>
      <c r="F85" s="246"/>
      <c r="G85" s="246"/>
      <c r="H85" s="24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obvod OŘ Praha</v>
      </c>
      <c r="G87" s="33"/>
      <c r="H87" s="33"/>
      <c r="I87" s="26" t="s">
        <v>22</v>
      </c>
      <c r="J87" s="63" t="str">
        <f>IF(J10="","",J10)</f>
        <v>1. 2. 2021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87</v>
      </c>
      <c r="D92" s="136"/>
      <c r="E92" s="136"/>
      <c r="F92" s="136"/>
      <c r="G92" s="136"/>
      <c r="H92" s="136"/>
      <c r="I92" s="136"/>
      <c r="J92" s="137" t="s">
        <v>88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89</v>
      </c>
      <c r="D94" s="33"/>
      <c r="E94" s="33"/>
      <c r="F94" s="33"/>
      <c r="G94" s="33"/>
      <c r="H94" s="33"/>
      <c r="I94" s="33"/>
      <c r="J94" s="81">
        <f>J116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39"/>
      <c r="C95" s="140"/>
      <c r="D95" s="141" t="s">
        <v>91</v>
      </c>
      <c r="E95" s="142"/>
      <c r="F95" s="142"/>
      <c r="G95" s="142"/>
      <c r="H95" s="142"/>
      <c r="I95" s="142"/>
      <c r="J95" s="143">
        <f>J117</f>
        <v>0</v>
      </c>
      <c r="K95" s="140"/>
      <c r="L95" s="144"/>
    </row>
    <row r="96" spans="1:47" s="9" customFormat="1" ht="24.95" customHeight="1">
      <c r="B96" s="139"/>
      <c r="C96" s="140"/>
      <c r="D96" s="141" t="s">
        <v>92</v>
      </c>
      <c r="E96" s="142"/>
      <c r="F96" s="142"/>
      <c r="G96" s="142"/>
      <c r="H96" s="142"/>
      <c r="I96" s="142"/>
      <c r="J96" s="143">
        <f>J122</f>
        <v>0</v>
      </c>
      <c r="K96" s="140"/>
      <c r="L96" s="144"/>
    </row>
    <row r="97" spans="1:31" s="9" customFormat="1" ht="24.95" customHeight="1">
      <c r="B97" s="139"/>
      <c r="C97" s="140"/>
      <c r="D97" s="141" t="s">
        <v>93</v>
      </c>
      <c r="E97" s="142"/>
      <c r="F97" s="142"/>
      <c r="G97" s="142"/>
      <c r="H97" s="142"/>
      <c r="I97" s="142"/>
      <c r="J97" s="143">
        <f>J127</f>
        <v>0</v>
      </c>
      <c r="K97" s="140"/>
      <c r="L97" s="144"/>
    </row>
    <row r="98" spans="1:31" s="9" customFormat="1" ht="24.95" customHeight="1">
      <c r="B98" s="139"/>
      <c r="C98" s="140"/>
      <c r="D98" s="141" t="s">
        <v>94</v>
      </c>
      <c r="E98" s="142"/>
      <c r="F98" s="142"/>
      <c r="G98" s="142"/>
      <c r="H98" s="142"/>
      <c r="I98" s="142"/>
      <c r="J98" s="143">
        <f>J134</f>
        <v>0</v>
      </c>
      <c r="K98" s="140"/>
      <c r="L98" s="144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95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30" customHeight="1">
      <c r="A108" s="31"/>
      <c r="B108" s="32"/>
      <c r="C108" s="33"/>
      <c r="D108" s="33"/>
      <c r="E108" s="211" t="str">
        <f>E7</f>
        <v>Pravidelná kontrola, revize plynových zařízení a rozvodů v obvodu OŘ Praha</v>
      </c>
      <c r="F108" s="246"/>
      <c r="G108" s="246"/>
      <c r="H108" s="246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20</v>
      </c>
      <c r="D110" s="33"/>
      <c r="E110" s="33"/>
      <c r="F110" s="24" t="str">
        <f>F10</f>
        <v>obvod OŘ Praha</v>
      </c>
      <c r="G110" s="33"/>
      <c r="H110" s="33"/>
      <c r="I110" s="26" t="s">
        <v>22</v>
      </c>
      <c r="J110" s="63" t="str">
        <f>IF(J10="","",J10)</f>
        <v>1. 2. 2021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24</v>
      </c>
      <c r="D112" s="33"/>
      <c r="E112" s="33"/>
      <c r="F112" s="24" t="str">
        <f>E13</f>
        <v>Správa železnic, státní organizace</v>
      </c>
      <c r="G112" s="33"/>
      <c r="H112" s="33"/>
      <c r="I112" s="26" t="s">
        <v>32</v>
      </c>
      <c r="J112" s="29" t="str">
        <f>E19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30</v>
      </c>
      <c r="D113" s="33"/>
      <c r="E113" s="33"/>
      <c r="F113" s="24" t="str">
        <f>IF(E16="","",E16)</f>
        <v>Vyplň údaj</v>
      </c>
      <c r="G113" s="33"/>
      <c r="H113" s="33"/>
      <c r="I113" s="26" t="s">
        <v>35</v>
      </c>
      <c r="J113" s="29">
        <f>E22</f>
        <v>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0" customFormat="1" ht="29.25" customHeight="1">
      <c r="A115" s="145"/>
      <c r="B115" s="146"/>
      <c r="C115" s="147" t="s">
        <v>96</v>
      </c>
      <c r="D115" s="148" t="s">
        <v>62</v>
      </c>
      <c r="E115" s="148" t="s">
        <v>58</v>
      </c>
      <c r="F115" s="148" t="s">
        <v>59</v>
      </c>
      <c r="G115" s="148" t="s">
        <v>97</v>
      </c>
      <c r="H115" s="148" t="s">
        <v>98</v>
      </c>
      <c r="I115" s="148" t="s">
        <v>99</v>
      </c>
      <c r="J115" s="149" t="s">
        <v>88</v>
      </c>
      <c r="K115" s="150" t="s">
        <v>100</v>
      </c>
      <c r="L115" s="151"/>
      <c r="M115" s="72" t="s">
        <v>1</v>
      </c>
      <c r="N115" s="73" t="s">
        <v>41</v>
      </c>
      <c r="O115" s="73" t="s">
        <v>101</v>
      </c>
      <c r="P115" s="73" t="s">
        <v>102</v>
      </c>
      <c r="Q115" s="73" t="s">
        <v>103</v>
      </c>
      <c r="R115" s="73" t="s">
        <v>104</v>
      </c>
      <c r="S115" s="73" t="s">
        <v>105</v>
      </c>
      <c r="T115" s="74" t="s">
        <v>106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>
      <c r="A116" s="31"/>
      <c r="B116" s="32"/>
      <c r="C116" s="79" t="s">
        <v>107</v>
      </c>
      <c r="D116" s="33"/>
      <c r="E116" s="33"/>
      <c r="F116" s="33"/>
      <c r="G116" s="33"/>
      <c r="H116" s="33"/>
      <c r="I116" s="33"/>
      <c r="J116" s="152">
        <f>BK116</f>
        <v>0</v>
      </c>
      <c r="K116" s="33"/>
      <c r="L116" s="36"/>
      <c r="M116" s="75"/>
      <c r="N116" s="153"/>
      <c r="O116" s="76"/>
      <c r="P116" s="154">
        <f>P117+P122+P127+P134</f>
        <v>0</v>
      </c>
      <c r="Q116" s="76"/>
      <c r="R116" s="154">
        <f>R117+R122+R127+R134</f>
        <v>0</v>
      </c>
      <c r="S116" s="76"/>
      <c r="T116" s="155">
        <f>T117+T122+T127+T134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76</v>
      </c>
      <c r="AU116" s="14" t="s">
        <v>90</v>
      </c>
      <c r="BK116" s="156">
        <f>BK117+BK122+BK127+BK134</f>
        <v>0</v>
      </c>
    </row>
    <row r="117" spans="1:65" s="11" customFormat="1" ht="25.9" customHeight="1">
      <c r="B117" s="157"/>
      <c r="C117" s="158"/>
      <c r="D117" s="159" t="s">
        <v>76</v>
      </c>
      <c r="E117" s="160" t="s">
        <v>108</v>
      </c>
      <c r="F117" s="160" t="s">
        <v>109</v>
      </c>
      <c r="G117" s="158"/>
      <c r="H117" s="158"/>
      <c r="I117" s="161"/>
      <c r="J117" s="162">
        <f>BK117</f>
        <v>0</v>
      </c>
      <c r="K117" s="158"/>
      <c r="L117" s="163"/>
      <c r="M117" s="164"/>
      <c r="N117" s="165"/>
      <c r="O117" s="165"/>
      <c r="P117" s="166">
        <f>SUM(P118:P121)</f>
        <v>0</v>
      </c>
      <c r="Q117" s="165"/>
      <c r="R117" s="166">
        <f>SUM(R118:R121)</f>
        <v>0</v>
      </c>
      <c r="S117" s="165"/>
      <c r="T117" s="167">
        <f>SUM(T118:T121)</f>
        <v>0</v>
      </c>
      <c r="AR117" s="168" t="s">
        <v>110</v>
      </c>
      <c r="AT117" s="169" t="s">
        <v>76</v>
      </c>
      <c r="AU117" s="169" t="s">
        <v>77</v>
      </c>
      <c r="AY117" s="168" t="s">
        <v>111</v>
      </c>
      <c r="BK117" s="170">
        <f>SUM(BK118:BK121)</f>
        <v>0</v>
      </c>
    </row>
    <row r="118" spans="1:65" s="2" customFormat="1" ht="55.5" customHeight="1">
      <c r="A118" s="31"/>
      <c r="B118" s="32"/>
      <c r="C118" s="171" t="s">
        <v>82</v>
      </c>
      <c r="D118" s="171" t="s">
        <v>112</v>
      </c>
      <c r="E118" s="172" t="s">
        <v>82</v>
      </c>
      <c r="F118" s="173" t="s">
        <v>113</v>
      </c>
      <c r="G118" s="174" t="s">
        <v>114</v>
      </c>
      <c r="H118" s="175">
        <v>137</v>
      </c>
      <c r="I118" s="176"/>
      <c r="J118" s="177">
        <f>ROUND(I118*H118,2)</f>
        <v>0</v>
      </c>
      <c r="K118" s="178"/>
      <c r="L118" s="36"/>
      <c r="M118" s="179" t="s">
        <v>1</v>
      </c>
      <c r="N118" s="180" t="s">
        <v>42</v>
      </c>
      <c r="O118" s="68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3" t="s">
        <v>115</v>
      </c>
      <c r="AT118" s="183" t="s">
        <v>112</v>
      </c>
      <c r="AU118" s="183" t="s">
        <v>82</v>
      </c>
      <c r="AY118" s="14" t="s">
        <v>111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4" t="s">
        <v>82</v>
      </c>
      <c r="BK118" s="184">
        <f>ROUND(I118*H118,2)</f>
        <v>0</v>
      </c>
      <c r="BL118" s="14" t="s">
        <v>115</v>
      </c>
      <c r="BM118" s="183" t="s">
        <v>116</v>
      </c>
    </row>
    <row r="119" spans="1:65" s="2" customFormat="1" ht="33" customHeight="1">
      <c r="A119" s="31"/>
      <c r="B119" s="32"/>
      <c r="C119" s="171" t="s">
        <v>84</v>
      </c>
      <c r="D119" s="171" t="s">
        <v>112</v>
      </c>
      <c r="E119" s="172" t="s">
        <v>117</v>
      </c>
      <c r="F119" s="173" t="s">
        <v>118</v>
      </c>
      <c r="G119" s="174" t="s">
        <v>119</v>
      </c>
      <c r="H119" s="175">
        <v>7425</v>
      </c>
      <c r="I119" s="176"/>
      <c r="J119" s="177">
        <f>ROUND(I119*H119,2)</f>
        <v>0</v>
      </c>
      <c r="K119" s="178"/>
      <c r="L119" s="36"/>
      <c r="M119" s="179" t="s">
        <v>1</v>
      </c>
      <c r="N119" s="180" t="s">
        <v>42</v>
      </c>
      <c r="O119" s="68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3" t="s">
        <v>115</v>
      </c>
      <c r="AT119" s="183" t="s">
        <v>112</v>
      </c>
      <c r="AU119" s="183" t="s">
        <v>82</v>
      </c>
      <c r="AY119" s="14" t="s">
        <v>111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4" t="s">
        <v>82</v>
      </c>
      <c r="BK119" s="184">
        <f>ROUND(I119*H119,2)</f>
        <v>0</v>
      </c>
      <c r="BL119" s="14" t="s">
        <v>115</v>
      </c>
      <c r="BM119" s="183" t="s">
        <v>120</v>
      </c>
    </row>
    <row r="120" spans="1:65" s="2" customFormat="1" ht="33" customHeight="1">
      <c r="A120" s="31"/>
      <c r="B120" s="32"/>
      <c r="C120" s="171" t="s">
        <v>110</v>
      </c>
      <c r="D120" s="171" t="s">
        <v>112</v>
      </c>
      <c r="E120" s="172" t="s">
        <v>84</v>
      </c>
      <c r="F120" s="173" t="s">
        <v>121</v>
      </c>
      <c r="G120" s="174" t="s">
        <v>114</v>
      </c>
      <c r="H120" s="175">
        <v>137</v>
      </c>
      <c r="I120" s="176"/>
      <c r="J120" s="177">
        <f>ROUND(I120*H120,2)</f>
        <v>0</v>
      </c>
      <c r="K120" s="178"/>
      <c r="L120" s="36"/>
      <c r="M120" s="179" t="s">
        <v>1</v>
      </c>
      <c r="N120" s="180" t="s">
        <v>42</v>
      </c>
      <c r="O120" s="68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3" t="s">
        <v>115</v>
      </c>
      <c r="AT120" s="183" t="s">
        <v>112</v>
      </c>
      <c r="AU120" s="183" t="s">
        <v>82</v>
      </c>
      <c r="AY120" s="14" t="s">
        <v>111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4" t="s">
        <v>82</v>
      </c>
      <c r="BK120" s="184">
        <f>ROUND(I120*H120,2)</f>
        <v>0</v>
      </c>
      <c r="BL120" s="14" t="s">
        <v>115</v>
      </c>
      <c r="BM120" s="183" t="s">
        <v>122</v>
      </c>
    </row>
    <row r="121" spans="1:65" s="2" customFormat="1" ht="21.75" customHeight="1">
      <c r="A121" s="31"/>
      <c r="B121" s="32"/>
      <c r="C121" s="171" t="s">
        <v>115</v>
      </c>
      <c r="D121" s="171" t="s">
        <v>112</v>
      </c>
      <c r="E121" s="172" t="s">
        <v>123</v>
      </c>
      <c r="F121" s="173" t="s">
        <v>124</v>
      </c>
      <c r="G121" s="174" t="s">
        <v>119</v>
      </c>
      <c r="H121" s="175">
        <v>7425</v>
      </c>
      <c r="I121" s="176"/>
      <c r="J121" s="177">
        <f>ROUND(I121*H121,2)</f>
        <v>0</v>
      </c>
      <c r="K121" s="178"/>
      <c r="L121" s="36"/>
      <c r="M121" s="179" t="s">
        <v>1</v>
      </c>
      <c r="N121" s="180" t="s">
        <v>42</v>
      </c>
      <c r="O121" s="68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3" t="s">
        <v>115</v>
      </c>
      <c r="AT121" s="183" t="s">
        <v>112</v>
      </c>
      <c r="AU121" s="183" t="s">
        <v>82</v>
      </c>
      <c r="AY121" s="14" t="s">
        <v>111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4" t="s">
        <v>82</v>
      </c>
      <c r="BK121" s="184">
        <f>ROUND(I121*H121,2)</f>
        <v>0</v>
      </c>
      <c r="BL121" s="14" t="s">
        <v>115</v>
      </c>
      <c r="BM121" s="183" t="s">
        <v>125</v>
      </c>
    </row>
    <row r="122" spans="1:65" s="11" customFormat="1" ht="25.9" customHeight="1">
      <c r="B122" s="157"/>
      <c r="C122" s="158"/>
      <c r="D122" s="159" t="s">
        <v>76</v>
      </c>
      <c r="E122" s="160" t="s">
        <v>126</v>
      </c>
      <c r="F122" s="160" t="s">
        <v>127</v>
      </c>
      <c r="G122" s="158"/>
      <c r="H122" s="158"/>
      <c r="I122" s="161"/>
      <c r="J122" s="162">
        <f>BK122</f>
        <v>0</v>
      </c>
      <c r="K122" s="158"/>
      <c r="L122" s="163"/>
      <c r="M122" s="164"/>
      <c r="N122" s="165"/>
      <c r="O122" s="165"/>
      <c r="P122" s="166">
        <f>SUM(P123:P126)</f>
        <v>0</v>
      </c>
      <c r="Q122" s="165"/>
      <c r="R122" s="166">
        <f>SUM(R123:R126)</f>
        <v>0</v>
      </c>
      <c r="S122" s="165"/>
      <c r="T122" s="167">
        <f>SUM(T123:T126)</f>
        <v>0</v>
      </c>
      <c r="AR122" s="168" t="s">
        <v>110</v>
      </c>
      <c r="AT122" s="169" t="s">
        <v>76</v>
      </c>
      <c r="AU122" s="169" t="s">
        <v>77</v>
      </c>
      <c r="AY122" s="168" t="s">
        <v>111</v>
      </c>
      <c r="BK122" s="170">
        <f>SUM(BK123:BK126)</f>
        <v>0</v>
      </c>
    </row>
    <row r="123" spans="1:65" s="2" customFormat="1" ht="55.5" customHeight="1">
      <c r="A123" s="31"/>
      <c r="B123" s="32"/>
      <c r="C123" s="171" t="s">
        <v>128</v>
      </c>
      <c r="D123" s="171" t="s">
        <v>112</v>
      </c>
      <c r="E123" s="172" t="s">
        <v>110</v>
      </c>
      <c r="F123" s="173" t="s">
        <v>129</v>
      </c>
      <c r="G123" s="174" t="s">
        <v>114</v>
      </c>
      <c r="H123" s="175">
        <v>26</v>
      </c>
      <c r="I123" s="176"/>
      <c r="J123" s="177">
        <f>ROUND(I123*H123,2)</f>
        <v>0</v>
      </c>
      <c r="K123" s="178"/>
      <c r="L123" s="36"/>
      <c r="M123" s="179" t="s">
        <v>1</v>
      </c>
      <c r="N123" s="180" t="s">
        <v>42</v>
      </c>
      <c r="O123" s="68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3" t="s">
        <v>115</v>
      </c>
      <c r="AT123" s="183" t="s">
        <v>112</v>
      </c>
      <c r="AU123" s="183" t="s">
        <v>82</v>
      </c>
      <c r="AY123" s="14" t="s">
        <v>111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4" t="s">
        <v>82</v>
      </c>
      <c r="BK123" s="184">
        <f>ROUND(I123*H123,2)</f>
        <v>0</v>
      </c>
      <c r="BL123" s="14" t="s">
        <v>115</v>
      </c>
      <c r="BM123" s="183" t="s">
        <v>130</v>
      </c>
    </row>
    <row r="124" spans="1:65" s="2" customFormat="1" ht="44.25" customHeight="1">
      <c r="A124" s="31"/>
      <c r="B124" s="32"/>
      <c r="C124" s="171" t="s">
        <v>131</v>
      </c>
      <c r="D124" s="171" t="s">
        <v>112</v>
      </c>
      <c r="E124" s="172" t="s">
        <v>132</v>
      </c>
      <c r="F124" s="173" t="s">
        <v>133</v>
      </c>
      <c r="G124" s="174" t="s">
        <v>114</v>
      </c>
      <c r="H124" s="175">
        <v>26</v>
      </c>
      <c r="I124" s="176"/>
      <c r="J124" s="177">
        <f>ROUND(I124*H124,2)</f>
        <v>0</v>
      </c>
      <c r="K124" s="178"/>
      <c r="L124" s="36"/>
      <c r="M124" s="179" t="s">
        <v>1</v>
      </c>
      <c r="N124" s="180" t="s">
        <v>42</v>
      </c>
      <c r="O124" s="68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3" t="s">
        <v>115</v>
      </c>
      <c r="AT124" s="183" t="s">
        <v>112</v>
      </c>
      <c r="AU124" s="183" t="s">
        <v>82</v>
      </c>
      <c r="AY124" s="14" t="s">
        <v>111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4" t="s">
        <v>82</v>
      </c>
      <c r="BK124" s="184">
        <f>ROUND(I124*H124,2)</f>
        <v>0</v>
      </c>
      <c r="BL124" s="14" t="s">
        <v>115</v>
      </c>
      <c r="BM124" s="183" t="s">
        <v>134</v>
      </c>
    </row>
    <row r="125" spans="1:65" s="2" customFormat="1" ht="55.5" customHeight="1">
      <c r="A125" s="31"/>
      <c r="B125" s="32"/>
      <c r="C125" s="171" t="s">
        <v>135</v>
      </c>
      <c r="D125" s="171" t="s">
        <v>112</v>
      </c>
      <c r="E125" s="172" t="s">
        <v>136</v>
      </c>
      <c r="F125" s="173" t="s">
        <v>137</v>
      </c>
      <c r="G125" s="174" t="s">
        <v>114</v>
      </c>
      <c r="H125" s="175">
        <v>4</v>
      </c>
      <c r="I125" s="176"/>
      <c r="J125" s="177">
        <f>ROUND(I125*H125,2)</f>
        <v>0</v>
      </c>
      <c r="K125" s="178"/>
      <c r="L125" s="36"/>
      <c r="M125" s="179" t="s">
        <v>1</v>
      </c>
      <c r="N125" s="180" t="s">
        <v>42</v>
      </c>
      <c r="O125" s="68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115</v>
      </c>
      <c r="AT125" s="183" t="s">
        <v>112</v>
      </c>
      <c r="AU125" s="183" t="s">
        <v>82</v>
      </c>
      <c r="AY125" s="14" t="s">
        <v>111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4" t="s">
        <v>82</v>
      </c>
      <c r="BK125" s="184">
        <f>ROUND(I125*H125,2)</f>
        <v>0</v>
      </c>
      <c r="BL125" s="14" t="s">
        <v>115</v>
      </c>
      <c r="BM125" s="183" t="s">
        <v>138</v>
      </c>
    </row>
    <row r="126" spans="1:65" s="2" customFormat="1" ht="44.25" customHeight="1">
      <c r="A126" s="31"/>
      <c r="B126" s="32"/>
      <c r="C126" s="171" t="s">
        <v>139</v>
      </c>
      <c r="D126" s="171" t="s">
        <v>112</v>
      </c>
      <c r="E126" s="172" t="s">
        <v>140</v>
      </c>
      <c r="F126" s="173" t="s">
        <v>141</v>
      </c>
      <c r="G126" s="174" t="s">
        <v>114</v>
      </c>
      <c r="H126" s="175">
        <v>4</v>
      </c>
      <c r="I126" s="176"/>
      <c r="J126" s="177">
        <f>ROUND(I126*H126,2)</f>
        <v>0</v>
      </c>
      <c r="K126" s="178"/>
      <c r="L126" s="36"/>
      <c r="M126" s="179" t="s">
        <v>1</v>
      </c>
      <c r="N126" s="180" t="s">
        <v>42</v>
      </c>
      <c r="O126" s="68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3" t="s">
        <v>115</v>
      </c>
      <c r="AT126" s="183" t="s">
        <v>112</v>
      </c>
      <c r="AU126" s="183" t="s">
        <v>82</v>
      </c>
      <c r="AY126" s="14" t="s">
        <v>111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4" t="s">
        <v>82</v>
      </c>
      <c r="BK126" s="184">
        <f>ROUND(I126*H126,2)</f>
        <v>0</v>
      </c>
      <c r="BL126" s="14" t="s">
        <v>115</v>
      </c>
      <c r="BM126" s="183" t="s">
        <v>142</v>
      </c>
    </row>
    <row r="127" spans="1:65" s="11" customFormat="1" ht="25.9" customHeight="1">
      <c r="B127" s="157"/>
      <c r="C127" s="158"/>
      <c r="D127" s="159" t="s">
        <v>76</v>
      </c>
      <c r="E127" s="160" t="s">
        <v>143</v>
      </c>
      <c r="F127" s="160" t="s">
        <v>144</v>
      </c>
      <c r="G127" s="158"/>
      <c r="H127" s="158"/>
      <c r="I127" s="161"/>
      <c r="J127" s="162">
        <f>BK127</f>
        <v>0</v>
      </c>
      <c r="K127" s="158"/>
      <c r="L127" s="163"/>
      <c r="M127" s="164"/>
      <c r="N127" s="165"/>
      <c r="O127" s="165"/>
      <c r="P127" s="166">
        <f>SUM(P128:P133)</f>
        <v>0</v>
      </c>
      <c r="Q127" s="165"/>
      <c r="R127" s="166">
        <f>SUM(R128:R133)</f>
        <v>0</v>
      </c>
      <c r="S127" s="165"/>
      <c r="T127" s="167">
        <f>SUM(T128:T133)</f>
        <v>0</v>
      </c>
      <c r="AR127" s="168" t="s">
        <v>110</v>
      </c>
      <c r="AT127" s="169" t="s">
        <v>76</v>
      </c>
      <c r="AU127" s="169" t="s">
        <v>77</v>
      </c>
      <c r="AY127" s="168" t="s">
        <v>111</v>
      </c>
      <c r="BK127" s="170">
        <f>SUM(BK128:BK133)</f>
        <v>0</v>
      </c>
    </row>
    <row r="128" spans="1:65" s="2" customFormat="1" ht="55.5" customHeight="1">
      <c r="A128" s="31"/>
      <c r="B128" s="32"/>
      <c r="C128" s="171" t="s">
        <v>145</v>
      </c>
      <c r="D128" s="171" t="s">
        <v>112</v>
      </c>
      <c r="E128" s="172" t="s">
        <v>146</v>
      </c>
      <c r="F128" s="173" t="s">
        <v>147</v>
      </c>
      <c r="G128" s="174" t="s">
        <v>114</v>
      </c>
      <c r="H128" s="175">
        <v>1</v>
      </c>
      <c r="I128" s="176"/>
      <c r="J128" s="177">
        <f t="shared" ref="J128:J133" si="0">ROUND(I128*H128,2)</f>
        <v>0</v>
      </c>
      <c r="K128" s="178"/>
      <c r="L128" s="36"/>
      <c r="M128" s="179" t="s">
        <v>1</v>
      </c>
      <c r="N128" s="180" t="s">
        <v>42</v>
      </c>
      <c r="O128" s="68"/>
      <c r="P128" s="181">
        <f t="shared" ref="P128:P133" si="1">O128*H128</f>
        <v>0</v>
      </c>
      <c r="Q128" s="181">
        <v>0</v>
      </c>
      <c r="R128" s="181">
        <f t="shared" ref="R128:R133" si="2">Q128*H128</f>
        <v>0</v>
      </c>
      <c r="S128" s="181">
        <v>0</v>
      </c>
      <c r="T128" s="182">
        <f t="shared" ref="T128:T133" si="3"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115</v>
      </c>
      <c r="AT128" s="183" t="s">
        <v>112</v>
      </c>
      <c r="AU128" s="183" t="s">
        <v>82</v>
      </c>
      <c r="AY128" s="14" t="s">
        <v>111</v>
      </c>
      <c r="BE128" s="184">
        <f t="shared" ref="BE128:BE133" si="4">IF(N128="základní",J128,0)</f>
        <v>0</v>
      </c>
      <c r="BF128" s="184">
        <f t="shared" ref="BF128:BF133" si="5">IF(N128="snížená",J128,0)</f>
        <v>0</v>
      </c>
      <c r="BG128" s="184">
        <f t="shared" ref="BG128:BG133" si="6">IF(N128="zákl. přenesená",J128,0)</f>
        <v>0</v>
      </c>
      <c r="BH128" s="184">
        <f t="shared" ref="BH128:BH133" si="7">IF(N128="sníž. přenesená",J128,0)</f>
        <v>0</v>
      </c>
      <c r="BI128" s="184">
        <f t="shared" ref="BI128:BI133" si="8">IF(N128="nulová",J128,0)</f>
        <v>0</v>
      </c>
      <c r="BJ128" s="14" t="s">
        <v>82</v>
      </c>
      <c r="BK128" s="184">
        <f t="shared" ref="BK128:BK133" si="9">ROUND(I128*H128,2)</f>
        <v>0</v>
      </c>
      <c r="BL128" s="14" t="s">
        <v>115</v>
      </c>
      <c r="BM128" s="183" t="s">
        <v>148</v>
      </c>
    </row>
    <row r="129" spans="1:65" s="2" customFormat="1" ht="44.25" customHeight="1">
      <c r="A129" s="31"/>
      <c r="B129" s="32"/>
      <c r="C129" s="171" t="s">
        <v>149</v>
      </c>
      <c r="D129" s="171" t="s">
        <v>112</v>
      </c>
      <c r="E129" s="172" t="s">
        <v>150</v>
      </c>
      <c r="F129" s="173" t="s">
        <v>151</v>
      </c>
      <c r="G129" s="174" t="s">
        <v>114</v>
      </c>
      <c r="H129" s="175">
        <v>1</v>
      </c>
      <c r="I129" s="176"/>
      <c r="J129" s="177">
        <f t="shared" si="0"/>
        <v>0</v>
      </c>
      <c r="K129" s="178"/>
      <c r="L129" s="36"/>
      <c r="M129" s="179" t="s">
        <v>1</v>
      </c>
      <c r="N129" s="180" t="s">
        <v>42</v>
      </c>
      <c r="O129" s="68"/>
      <c r="P129" s="181">
        <f t="shared" si="1"/>
        <v>0</v>
      </c>
      <c r="Q129" s="181">
        <v>0</v>
      </c>
      <c r="R129" s="181">
        <f t="shared" si="2"/>
        <v>0</v>
      </c>
      <c r="S129" s="181">
        <v>0</v>
      </c>
      <c r="T129" s="18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115</v>
      </c>
      <c r="AT129" s="183" t="s">
        <v>112</v>
      </c>
      <c r="AU129" s="183" t="s">
        <v>82</v>
      </c>
      <c r="AY129" s="14" t="s">
        <v>111</v>
      </c>
      <c r="BE129" s="184">
        <f t="shared" si="4"/>
        <v>0</v>
      </c>
      <c r="BF129" s="184">
        <f t="shared" si="5"/>
        <v>0</v>
      </c>
      <c r="BG129" s="184">
        <f t="shared" si="6"/>
        <v>0</v>
      </c>
      <c r="BH129" s="184">
        <f t="shared" si="7"/>
        <v>0</v>
      </c>
      <c r="BI129" s="184">
        <f t="shared" si="8"/>
        <v>0</v>
      </c>
      <c r="BJ129" s="14" t="s">
        <v>82</v>
      </c>
      <c r="BK129" s="184">
        <f t="shared" si="9"/>
        <v>0</v>
      </c>
      <c r="BL129" s="14" t="s">
        <v>115</v>
      </c>
      <c r="BM129" s="183" t="s">
        <v>152</v>
      </c>
    </row>
    <row r="130" spans="1:65" s="2" customFormat="1" ht="55.5" customHeight="1">
      <c r="A130" s="31"/>
      <c r="B130" s="32"/>
      <c r="C130" s="171" t="s">
        <v>153</v>
      </c>
      <c r="D130" s="171" t="s">
        <v>112</v>
      </c>
      <c r="E130" s="172" t="s">
        <v>154</v>
      </c>
      <c r="F130" s="173" t="s">
        <v>155</v>
      </c>
      <c r="G130" s="174" t="s">
        <v>114</v>
      </c>
      <c r="H130" s="175">
        <v>3</v>
      </c>
      <c r="I130" s="176"/>
      <c r="J130" s="177">
        <f t="shared" si="0"/>
        <v>0</v>
      </c>
      <c r="K130" s="178"/>
      <c r="L130" s="36"/>
      <c r="M130" s="179" t="s">
        <v>1</v>
      </c>
      <c r="N130" s="180" t="s">
        <v>42</v>
      </c>
      <c r="O130" s="68"/>
      <c r="P130" s="181">
        <f t="shared" si="1"/>
        <v>0</v>
      </c>
      <c r="Q130" s="181">
        <v>0</v>
      </c>
      <c r="R130" s="181">
        <f t="shared" si="2"/>
        <v>0</v>
      </c>
      <c r="S130" s="181">
        <v>0</v>
      </c>
      <c r="T130" s="18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3" t="s">
        <v>115</v>
      </c>
      <c r="AT130" s="183" t="s">
        <v>112</v>
      </c>
      <c r="AU130" s="183" t="s">
        <v>82</v>
      </c>
      <c r="AY130" s="14" t="s">
        <v>111</v>
      </c>
      <c r="BE130" s="184">
        <f t="shared" si="4"/>
        <v>0</v>
      </c>
      <c r="BF130" s="184">
        <f t="shared" si="5"/>
        <v>0</v>
      </c>
      <c r="BG130" s="184">
        <f t="shared" si="6"/>
        <v>0</v>
      </c>
      <c r="BH130" s="184">
        <f t="shared" si="7"/>
        <v>0</v>
      </c>
      <c r="BI130" s="184">
        <f t="shared" si="8"/>
        <v>0</v>
      </c>
      <c r="BJ130" s="14" t="s">
        <v>82</v>
      </c>
      <c r="BK130" s="184">
        <f t="shared" si="9"/>
        <v>0</v>
      </c>
      <c r="BL130" s="14" t="s">
        <v>115</v>
      </c>
      <c r="BM130" s="183" t="s">
        <v>156</v>
      </c>
    </row>
    <row r="131" spans="1:65" s="2" customFormat="1" ht="44.25" customHeight="1">
      <c r="A131" s="31"/>
      <c r="B131" s="32"/>
      <c r="C131" s="171" t="s">
        <v>157</v>
      </c>
      <c r="D131" s="171" t="s">
        <v>112</v>
      </c>
      <c r="E131" s="172" t="s">
        <v>158</v>
      </c>
      <c r="F131" s="173" t="s">
        <v>159</v>
      </c>
      <c r="G131" s="174" t="s">
        <v>114</v>
      </c>
      <c r="H131" s="175">
        <v>3</v>
      </c>
      <c r="I131" s="176"/>
      <c r="J131" s="177">
        <f t="shared" si="0"/>
        <v>0</v>
      </c>
      <c r="K131" s="178"/>
      <c r="L131" s="36"/>
      <c r="M131" s="179" t="s">
        <v>1</v>
      </c>
      <c r="N131" s="180" t="s">
        <v>42</v>
      </c>
      <c r="O131" s="68"/>
      <c r="P131" s="181">
        <f t="shared" si="1"/>
        <v>0</v>
      </c>
      <c r="Q131" s="181">
        <v>0</v>
      </c>
      <c r="R131" s="181">
        <f t="shared" si="2"/>
        <v>0</v>
      </c>
      <c r="S131" s="181">
        <v>0</v>
      </c>
      <c r="T131" s="182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115</v>
      </c>
      <c r="AT131" s="183" t="s">
        <v>112</v>
      </c>
      <c r="AU131" s="183" t="s">
        <v>82</v>
      </c>
      <c r="AY131" s="14" t="s">
        <v>111</v>
      </c>
      <c r="BE131" s="184">
        <f t="shared" si="4"/>
        <v>0</v>
      </c>
      <c r="BF131" s="184">
        <f t="shared" si="5"/>
        <v>0</v>
      </c>
      <c r="BG131" s="184">
        <f t="shared" si="6"/>
        <v>0</v>
      </c>
      <c r="BH131" s="184">
        <f t="shared" si="7"/>
        <v>0</v>
      </c>
      <c r="BI131" s="184">
        <f t="shared" si="8"/>
        <v>0</v>
      </c>
      <c r="BJ131" s="14" t="s">
        <v>82</v>
      </c>
      <c r="BK131" s="184">
        <f t="shared" si="9"/>
        <v>0</v>
      </c>
      <c r="BL131" s="14" t="s">
        <v>115</v>
      </c>
      <c r="BM131" s="183" t="s">
        <v>160</v>
      </c>
    </row>
    <row r="132" spans="1:65" s="2" customFormat="1" ht="55.5" customHeight="1">
      <c r="A132" s="31"/>
      <c r="B132" s="32"/>
      <c r="C132" s="171" t="s">
        <v>161</v>
      </c>
      <c r="D132" s="171" t="s">
        <v>112</v>
      </c>
      <c r="E132" s="172" t="s">
        <v>162</v>
      </c>
      <c r="F132" s="173" t="s">
        <v>163</v>
      </c>
      <c r="G132" s="174" t="s">
        <v>114</v>
      </c>
      <c r="H132" s="175">
        <v>1</v>
      </c>
      <c r="I132" s="176"/>
      <c r="J132" s="177">
        <f t="shared" si="0"/>
        <v>0</v>
      </c>
      <c r="K132" s="178"/>
      <c r="L132" s="36"/>
      <c r="M132" s="179" t="s">
        <v>1</v>
      </c>
      <c r="N132" s="180" t="s">
        <v>42</v>
      </c>
      <c r="O132" s="68"/>
      <c r="P132" s="181">
        <f t="shared" si="1"/>
        <v>0</v>
      </c>
      <c r="Q132" s="181">
        <v>0</v>
      </c>
      <c r="R132" s="181">
        <f t="shared" si="2"/>
        <v>0</v>
      </c>
      <c r="S132" s="181">
        <v>0</v>
      </c>
      <c r="T132" s="18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3" t="s">
        <v>115</v>
      </c>
      <c r="AT132" s="183" t="s">
        <v>112</v>
      </c>
      <c r="AU132" s="183" t="s">
        <v>82</v>
      </c>
      <c r="AY132" s="14" t="s">
        <v>111</v>
      </c>
      <c r="BE132" s="184">
        <f t="shared" si="4"/>
        <v>0</v>
      </c>
      <c r="BF132" s="184">
        <f t="shared" si="5"/>
        <v>0</v>
      </c>
      <c r="BG132" s="184">
        <f t="shared" si="6"/>
        <v>0</v>
      </c>
      <c r="BH132" s="184">
        <f t="shared" si="7"/>
        <v>0</v>
      </c>
      <c r="BI132" s="184">
        <f t="shared" si="8"/>
        <v>0</v>
      </c>
      <c r="BJ132" s="14" t="s">
        <v>82</v>
      </c>
      <c r="BK132" s="184">
        <f t="shared" si="9"/>
        <v>0</v>
      </c>
      <c r="BL132" s="14" t="s">
        <v>115</v>
      </c>
      <c r="BM132" s="183" t="s">
        <v>164</v>
      </c>
    </row>
    <row r="133" spans="1:65" s="2" customFormat="1" ht="33" customHeight="1">
      <c r="A133" s="31"/>
      <c r="B133" s="32"/>
      <c r="C133" s="171" t="s">
        <v>165</v>
      </c>
      <c r="D133" s="171" t="s">
        <v>112</v>
      </c>
      <c r="E133" s="172" t="s">
        <v>166</v>
      </c>
      <c r="F133" s="173" t="s">
        <v>167</v>
      </c>
      <c r="G133" s="174" t="s">
        <v>114</v>
      </c>
      <c r="H133" s="175">
        <v>1</v>
      </c>
      <c r="I133" s="176"/>
      <c r="J133" s="177">
        <f t="shared" si="0"/>
        <v>0</v>
      </c>
      <c r="K133" s="178"/>
      <c r="L133" s="36"/>
      <c r="M133" s="179" t="s">
        <v>1</v>
      </c>
      <c r="N133" s="180" t="s">
        <v>42</v>
      </c>
      <c r="O133" s="68"/>
      <c r="P133" s="181">
        <f t="shared" si="1"/>
        <v>0</v>
      </c>
      <c r="Q133" s="181">
        <v>0</v>
      </c>
      <c r="R133" s="181">
        <f t="shared" si="2"/>
        <v>0</v>
      </c>
      <c r="S133" s="181">
        <v>0</v>
      </c>
      <c r="T133" s="182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115</v>
      </c>
      <c r="AT133" s="183" t="s">
        <v>112</v>
      </c>
      <c r="AU133" s="183" t="s">
        <v>82</v>
      </c>
      <c r="AY133" s="14" t="s">
        <v>111</v>
      </c>
      <c r="BE133" s="184">
        <f t="shared" si="4"/>
        <v>0</v>
      </c>
      <c r="BF133" s="184">
        <f t="shared" si="5"/>
        <v>0</v>
      </c>
      <c r="BG133" s="184">
        <f t="shared" si="6"/>
        <v>0</v>
      </c>
      <c r="BH133" s="184">
        <f t="shared" si="7"/>
        <v>0</v>
      </c>
      <c r="BI133" s="184">
        <f t="shared" si="8"/>
        <v>0</v>
      </c>
      <c r="BJ133" s="14" t="s">
        <v>82</v>
      </c>
      <c r="BK133" s="184">
        <f t="shared" si="9"/>
        <v>0</v>
      </c>
      <c r="BL133" s="14" t="s">
        <v>115</v>
      </c>
      <c r="BM133" s="183" t="s">
        <v>168</v>
      </c>
    </row>
    <row r="134" spans="1:65" s="11" customFormat="1" ht="25.9" customHeight="1">
      <c r="B134" s="157"/>
      <c r="C134" s="158"/>
      <c r="D134" s="159" t="s">
        <v>76</v>
      </c>
      <c r="E134" s="160" t="s">
        <v>169</v>
      </c>
      <c r="F134" s="160" t="s">
        <v>170</v>
      </c>
      <c r="G134" s="158"/>
      <c r="H134" s="158"/>
      <c r="I134" s="161"/>
      <c r="J134" s="162">
        <f>BK134</f>
        <v>0</v>
      </c>
      <c r="K134" s="158"/>
      <c r="L134" s="163"/>
      <c r="M134" s="164"/>
      <c r="N134" s="165"/>
      <c r="O134" s="165"/>
      <c r="P134" s="166">
        <f>SUM(P135:P146)</f>
        <v>0</v>
      </c>
      <c r="Q134" s="165"/>
      <c r="R134" s="166">
        <f>SUM(R135:R146)</f>
        <v>0</v>
      </c>
      <c r="S134" s="165"/>
      <c r="T134" s="167">
        <f>SUM(T135:T146)</f>
        <v>0</v>
      </c>
      <c r="AR134" s="168" t="s">
        <v>110</v>
      </c>
      <c r="AT134" s="169" t="s">
        <v>76</v>
      </c>
      <c r="AU134" s="169" t="s">
        <v>77</v>
      </c>
      <c r="AY134" s="168" t="s">
        <v>111</v>
      </c>
      <c r="BK134" s="170">
        <f>SUM(BK135:BK146)</f>
        <v>0</v>
      </c>
    </row>
    <row r="135" spans="1:65" s="2" customFormat="1" ht="55.5" customHeight="1">
      <c r="A135" s="31"/>
      <c r="B135" s="32"/>
      <c r="C135" s="171" t="s">
        <v>8</v>
      </c>
      <c r="D135" s="171" t="s">
        <v>112</v>
      </c>
      <c r="E135" s="172" t="s">
        <v>171</v>
      </c>
      <c r="F135" s="173" t="s">
        <v>172</v>
      </c>
      <c r="G135" s="174" t="s">
        <v>114</v>
      </c>
      <c r="H135" s="175">
        <v>348</v>
      </c>
      <c r="I135" s="176"/>
      <c r="J135" s="177">
        <f>ROUND(I135*H135,2)</f>
        <v>0</v>
      </c>
      <c r="K135" s="178"/>
      <c r="L135" s="36"/>
      <c r="M135" s="179" t="s">
        <v>1</v>
      </c>
      <c r="N135" s="180" t="s">
        <v>42</v>
      </c>
      <c r="O135" s="68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3" t="s">
        <v>115</v>
      </c>
      <c r="AT135" s="183" t="s">
        <v>112</v>
      </c>
      <c r="AU135" s="183" t="s">
        <v>82</v>
      </c>
      <c r="AY135" s="14" t="s">
        <v>111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4" t="s">
        <v>82</v>
      </c>
      <c r="BK135" s="184">
        <f>ROUND(I135*H135,2)</f>
        <v>0</v>
      </c>
      <c r="BL135" s="14" t="s">
        <v>115</v>
      </c>
      <c r="BM135" s="183" t="s">
        <v>173</v>
      </c>
    </row>
    <row r="136" spans="1:65" s="12" customFormat="1">
      <c r="B136" s="185"/>
      <c r="C136" s="186"/>
      <c r="D136" s="187" t="s">
        <v>174</v>
      </c>
      <c r="E136" s="188" t="s">
        <v>1</v>
      </c>
      <c r="F136" s="189" t="s">
        <v>175</v>
      </c>
      <c r="G136" s="186"/>
      <c r="H136" s="190">
        <v>348</v>
      </c>
      <c r="I136" s="191"/>
      <c r="J136" s="186"/>
      <c r="K136" s="186"/>
      <c r="L136" s="192"/>
      <c r="M136" s="193"/>
      <c r="N136" s="194"/>
      <c r="O136" s="194"/>
      <c r="P136" s="194"/>
      <c r="Q136" s="194"/>
      <c r="R136" s="194"/>
      <c r="S136" s="194"/>
      <c r="T136" s="195"/>
      <c r="AT136" s="196" t="s">
        <v>174</v>
      </c>
      <c r="AU136" s="196" t="s">
        <v>82</v>
      </c>
      <c r="AV136" s="12" t="s">
        <v>84</v>
      </c>
      <c r="AW136" s="12" t="s">
        <v>34</v>
      </c>
      <c r="AX136" s="12" t="s">
        <v>82</v>
      </c>
      <c r="AY136" s="196" t="s">
        <v>111</v>
      </c>
    </row>
    <row r="137" spans="1:65" s="2" customFormat="1" ht="55.5" customHeight="1">
      <c r="A137" s="31"/>
      <c r="B137" s="32"/>
      <c r="C137" s="171" t="s">
        <v>176</v>
      </c>
      <c r="D137" s="171" t="s">
        <v>112</v>
      </c>
      <c r="E137" s="172" t="s">
        <v>177</v>
      </c>
      <c r="F137" s="173" t="s">
        <v>178</v>
      </c>
      <c r="G137" s="174" t="s">
        <v>114</v>
      </c>
      <c r="H137" s="175">
        <v>40</v>
      </c>
      <c r="I137" s="176"/>
      <c r="J137" s="177">
        <f>ROUND(I137*H137,2)</f>
        <v>0</v>
      </c>
      <c r="K137" s="178"/>
      <c r="L137" s="36"/>
      <c r="M137" s="179" t="s">
        <v>1</v>
      </c>
      <c r="N137" s="180" t="s">
        <v>42</v>
      </c>
      <c r="O137" s="68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3" t="s">
        <v>115</v>
      </c>
      <c r="AT137" s="183" t="s">
        <v>112</v>
      </c>
      <c r="AU137" s="183" t="s">
        <v>82</v>
      </c>
      <c r="AY137" s="14" t="s">
        <v>111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4" t="s">
        <v>82</v>
      </c>
      <c r="BK137" s="184">
        <f>ROUND(I137*H137,2)</f>
        <v>0</v>
      </c>
      <c r="BL137" s="14" t="s">
        <v>115</v>
      </c>
      <c r="BM137" s="183" t="s">
        <v>179</v>
      </c>
    </row>
    <row r="138" spans="1:65" s="12" customFormat="1">
      <c r="B138" s="185"/>
      <c r="C138" s="186"/>
      <c r="D138" s="187" t="s">
        <v>174</v>
      </c>
      <c r="E138" s="188" t="s">
        <v>1</v>
      </c>
      <c r="F138" s="189" t="s">
        <v>180</v>
      </c>
      <c r="G138" s="186"/>
      <c r="H138" s="190">
        <v>40</v>
      </c>
      <c r="I138" s="191"/>
      <c r="J138" s="186"/>
      <c r="K138" s="186"/>
      <c r="L138" s="192"/>
      <c r="M138" s="193"/>
      <c r="N138" s="194"/>
      <c r="O138" s="194"/>
      <c r="P138" s="194"/>
      <c r="Q138" s="194"/>
      <c r="R138" s="194"/>
      <c r="S138" s="194"/>
      <c r="T138" s="195"/>
      <c r="AT138" s="196" t="s">
        <v>174</v>
      </c>
      <c r="AU138" s="196" t="s">
        <v>82</v>
      </c>
      <c r="AV138" s="12" t="s">
        <v>84</v>
      </c>
      <c r="AW138" s="12" t="s">
        <v>34</v>
      </c>
      <c r="AX138" s="12" t="s">
        <v>82</v>
      </c>
      <c r="AY138" s="196" t="s">
        <v>111</v>
      </c>
    </row>
    <row r="139" spans="1:65" s="2" customFormat="1" ht="55.5" customHeight="1">
      <c r="A139" s="31"/>
      <c r="B139" s="32"/>
      <c r="C139" s="171" t="s">
        <v>181</v>
      </c>
      <c r="D139" s="171" t="s">
        <v>112</v>
      </c>
      <c r="E139" s="172" t="s">
        <v>182</v>
      </c>
      <c r="F139" s="173" t="s">
        <v>183</v>
      </c>
      <c r="G139" s="174" t="s">
        <v>114</v>
      </c>
      <c r="H139" s="175">
        <v>1520</v>
      </c>
      <c r="I139" s="176"/>
      <c r="J139" s="177">
        <f>ROUND(I139*H139,2)</f>
        <v>0</v>
      </c>
      <c r="K139" s="178"/>
      <c r="L139" s="36"/>
      <c r="M139" s="179" t="s">
        <v>1</v>
      </c>
      <c r="N139" s="180" t="s">
        <v>42</v>
      </c>
      <c r="O139" s="68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3" t="s">
        <v>115</v>
      </c>
      <c r="AT139" s="183" t="s">
        <v>112</v>
      </c>
      <c r="AU139" s="183" t="s">
        <v>82</v>
      </c>
      <c r="AY139" s="14" t="s">
        <v>111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4" t="s">
        <v>82</v>
      </c>
      <c r="BK139" s="184">
        <f>ROUND(I139*H139,2)</f>
        <v>0</v>
      </c>
      <c r="BL139" s="14" t="s">
        <v>115</v>
      </c>
      <c r="BM139" s="183" t="s">
        <v>184</v>
      </c>
    </row>
    <row r="140" spans="1:65" s="12" customFormat="1">
      <c r="B140" s="185"/>
      <c r="C140" s="186"/>
      <c r="D140" s="187" t="s">
        <v>174</v>
      </c>
      <c r="E140" s="188" t="s">
        <v>1</v>
      </c>
      <c r="F140" s="189" t="s">
        <v>185</v>
      </c>
      <c r="G140" s="186"/>
      <c r="H140" s="190">
        <v>1520</v>
      </c>
      <c r="I140" s="191"/>
      <c r="J140" s="186"/>
      <c r="K140" s="186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174</v>
      </c>
      <c r="AU140" s="196" t="s">
        <v>82</v>
      </c>
      <c r="AV140" s="12" t="s">
        <v>84</v>
      </c>
      <c r="AW140" s="12" t="s">
        <v>34</v>
      </c>
      <c r="AX140" s="12" t="s">
        <v>82</v>
      </c>
      <c r="AY140" s="196" t="s">
        <v>111</v>
      </c>
    </row>
    <row r="141" spans="1:65" s="2" customFormat="1" ht="55.5" customHeight="1">
      <c r="A141" s="31"/>
      <c r="B141" s="32"/>
      <c r="C141" s="171" t="s">
        <v>186</v>
      </c>
      <c r="D141" s="171" t="s">
        <v>112</v>
      </c>
      <c r="E141" s="172" t="s">
        <v>187</v>
      </c>
      <c r="F141" s="173" t="s">
        <v>188</v>
      </c>
      <c r="G141" s="174" t="s">
        <v>114</v>
      </c>
      <c r="H141" s="175">
        <v>40</v>
      </c>
      <c r="I141" s="176"/>
      <c r="J141" s="177">
        <f>ROUND(I141*H141,2)</f>
        <v>0</v>
      </c>
      <c r="K141" s="178"/>
      <c r="L141" s="36"/>
      <c r="M141" s="179" t="s">
        <v>1</v>
      </c>
      <c r="N141" s="180" t="s">
        <v>42</v>
      </c>
      <c r="O141" s="68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3" t="s">
        <v>115</v>
      </c>
      <c r="AT141" s="183" t="s">
        <v>112</v>
      </c>
      <c r="AU141" s="183" t="s">
        <v>82</v>
      </c>
      <c r="AY141" s="14" t="s">
        <v>111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4" t="s">
        <v>82</v>
      </c>
      <c r="BK141" s="184">
        <f>ROUND(I141*H141,2)</f>
        <v>0</v>
      </c>
      <c r="BL141" s="14" t="s">
        <v>115</v>
      </c>
      <c r="BM141" s="183" t="s">
        <v>189</v>
      </c>
    </row>
    <row r="142" spans="1:65" s="12" customFormat="1">
      <c r="B142" s="185"/>
      <c r="C142" s="186"/>
      <c r="D142" s="187" t="s">
        <v>174</v>
      </c>
      <c r="E142" s="188" t="s">
        <v>1</v>
      </c>
      <c r="F142" s="189" t="s">
        <v>180</v>
      </c>
      <c r="G142" s="186"/>
      <c r="H142" s="190">
        <v>40</v>
      </c>
      <c r="I142" s="191"/>
      <c r="J142" s="186"/>
      <c r="K142" s="186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174</v>
      </c>
      <c r="AU142" s="196" t="s">
        <v>82</v>
      </c>
      <c r="AV142" s="12" t="s">
        <v>84</v>
      </c>
      <c r="AW142" s="12" t="s">
        <v>34</v>
      </c>
      <c r="AX142" s="12" t="s">
        <v>82</v>
      </c>
      <c r="AY142" s="196" t="s">
        <v>111</v>
      </c>
    </row>
    <row r="143" spans="1:65" s="2" customFormat="1" ht="55.5" customHeight="1">
      <c r="A143" s="31"/>
      <c r="B143" s="32"/>
      <c r="C143" s="171" t="s">
        <v>190</v>
      </c>
      <c r="D143" s="171" t="s">
        <v>112</v>
      </c>
      <c r="E143" s="172" t="s">
        <v>191</v>
      </c>
      <c r="F143" s="173" t="s">
        <v>192</v>
      </c>
      <c r="G143" s="174" t="s">
        <v>114</v>
      </c>
      <c r="H143" s="175">
        <v>220</v>
      </c>
      <c r="I143" s="176"/>
      <c r="J143" s="177">
        <f>ROUND(I143*H143,2)</f>
        <v>0</v>
      </c>
      <c r="K143" s="178"/>
      <c r="L143" s="36"/>
      <c r="M143" s="179" t="s">
        <v>1</v>
      </c>
      <c r="N143" s="180" t="s">
        <v>42</v>
      </c>
      <c r="O143" s="68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3" t="s">
        <v>115</v>
      </c>
      <c r="AT143" s="183" t="s">
        <v>112</v>
      </c>
      <c r="AU143" s="183" t="s">
        <v>82</v>
      </c>
      <c r="AY143" s="14" t="s">
        <v>111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4" t="s">
        <v>82</v>
      </c>
      <c r="BK143" s="184">
        <f>ROUND(I143*H143,2)</f>
        <v>0</v>
      </c>
      <c r="BL143" s="14" t="s">
        <v>115</v>
      </c>
      <c r="BM143" s="183" t="s">
        <v>193</v>
      </c>
    </row>
    <row r="144" spans="1:65" s="12" customFormat="1">
      <c r="B144" s="185"/>
      <c r="C144" s="186"/>
      <c r="D144" s="187" t="s">
        <v>174</v>
      </c>
      <c r="E144" s="188" t="s">
        <v>1</v>
      </c>
      <c r="F144" s="189" t="s">
        <v>194</v>
      </c>
      <c r="G144" s="186"/>
      <c r="H144" s="190">
        <v>220</v>
      </c>
      <c r="I144" s="191"/>
      <c r="J144" s="186"/>
      <c r="K144" s="186"/>
      <c r="L144" s="192"/>
      <c r="M144" s="193"/>
      <c r="N144" s="194"/>
      <c r="O144" s="194"/>
      <c r="P144" s="194"/>
      <c r="Q144" s="194"/>
      <c r="R144" s="194"/>
      <c r="S144" s="194"/>
      <c r="T144" s="195"/>
      <c r="AT144" s="196" t="s">
        <v>174</v>
      </c>
      <c r="AU144" s="196" t="s">
        <v>82</v>
      </c>
      <c r="AV144" s="12" t="s">
        <v>84</v>
      </c>
      <c r="AW144" s="12" t="s">
        <v>34</v>
      </c>
      <c r="AX144" s="12" t="s">
        <v>82</v>
      </c>
      <c r="AY144" s="196" t="s">
        <v>111</v>
      </c>
    </row>
    <row r="145" spans="1:65" s="2" customFormat="1" ht="55.5" customHeight="1">
      <c r="A145" s="31"/>
      <c r="B145" s="32"/>
      <c r="C145" s="171" t="s">
        <v>195</v>
      </c>
      <c r="D145" s="171" t="s">
        <v>112</v>
      </c>
      <c r="E145" s="172" t="s">
        <v>196</v>
      </c>
      <c r="F145" s="173" t="s">
        <v>197</v>
      </c>
      <c r="G145" s="174" t="s">
        <v>114</v>
      </c>
      <c r="H145" s="175">
        <v>20</v>
      </c>
      <c r="I145" s="176"/>
      <c r="J145" s="177">
        <f>ROUND(I145*H145,2)</f>
        <v>0</v>
      </c>
      <c r="K145" s="178"/>
      <c r="L145" s="36"/>
      <c r="M145" s="179" t="s">
        <v>1</v>
      </c>
      <c r="N145" s="180" t="s">
        <v>42</v>
      </c>
      <c r="O145" s="68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3" t="s">
        <v>115</v>
      </c>
      <c r="AT145" s="183" t="s">
        <v>112</v>
      </c>
      <c r="AU145" s="183" t="s">
        <v>82</v>
      </c>
      <c r="AY145" s="14" t="s">
        <v>111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4" t="s">
        <v>82</v>
      </c>
      <c r="BK145" s="184">
        <f>ROUND(I145*H145,2)</f>
        <v>0</v>
      </c>
      <c r="BL145" s="14" t="s">
        <v>115</v>
      </c>
      <c r="BM145" s="183" t="s">
        <v>198</v>
      </c>
    </row>
    <row r="146" spans="1:65" s="12" customFormat="1">
      <c r="B146" s="185"/>
      <c r="C146" s="186"/>
      <c r="D146" s="187" t="s">
        <v>174</v>
      </c>
      <c r="E146" s="188" t="s">
        <v>1</v>
      </c>
      <c r="F146" s="189" t="s">
        <v>199</v>
      </c>
      <c r="G146" s="186"/>
      <c r="H146" s="190">
        <v>20</v>
      </c>
      <c r="I146" s="191"/>
      <c r="J146" s="186"/>
      <c r="K146" s="186"/>
      <c r="L146" s="192"/>
      <c r="M146" s="197"/>
      <c r="N146" s="198"/>
      <c r="O146" s="198"/>
      <c r="P146" s="198"/>
      <c r="Q146" s="198"/>
      <c r="R146" s="198"/>
      <c r="S146" s="198"/>
      <c r="T146" s="199"/>
      <c r="AT146" s="196" t="s">
        <v>174</v>
      </c>
      <c r="AU146" s="196" t="s">
        <v>82</v>
      </c>
      <c r="AV146" s="12" t="s">
        <v>84</v>
      </c>
      <c r="AW146" s="12" t="s">
        <v>34</v>
      </c>
      <c r="AX146" s="12" t="s">
        <v>82</v>
      </c>
      <c r="AY146" s="196" t="s">
        <v>111</v>
      </c>
    </row>
    <row r="147" spans="1:65" s="2" customFormat="1" ht="6.95" customHeight="1">
      <c r="A147" s="3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36"/>
      <c r="M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</sheetData>
  <sheetProtection algorithmName="SHA-512" hashValue="alQs+Eppj1gsga73wGa+UJTATkg+qIyYqN2OXRd7VvZZ8PkBHFIkqj8fPU5ShWqvSJs+j/LLT+llccGVYwBF4w==" saltValue="0Mqgqo7CfDslExQW9BA1wg==" spinCount="100000" sheet="1" objects="1" scenarios="1" formatColumns="0" formatRows="0" autoFilter="0"/>
  <autoFilter ref="C115:K146"/>
  <mergeCells count="6">
    <mergeCell ref="E108:H10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OR_PHA - Rámcová dohoda n...</vt:lpstr>
      <vt:lpstr>'OR_PHA - Rámcová dohoda n...'!Názvy_tisku</vt:lpstr>
      <vt:lpstr>'Rekapitulace stavby'!Názvy_tisku</vt:lpstr>
      <vt:lpstr>'OR_PHA - Rámcová dohoda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2021-02-02T11:15:54Z</dcterms:created>
  <dcterms:modified xsi:type="dcterms:W3CDTF">2021-02-03T08:25:06Z</dcterms:modified>
</cp:coreProperties>
</file>